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8380" windowHeight="9780" activeTab="0"/>
  </bookViews>
  <sheets>
    <sheet name="Sit.Patr." sheetId="1" r:id="rId1"/>
    <sheet name="Sit.Patr. parziale" sheetId="2" r:id="rId2"/>
    <sheet name="Foglio1" sheetId="3" r:id="rId3"/>
  </sheets>
  <definedNames>
    <definedName name="_xlnm.Print_Area" localSheetId="0">'Sit.Patr.'!$A$1:$F$48</definedName>
    <definedName name="_xlnm.Print_Area" localSheetId="1">'Sit.Patr. parziale'!$A$1:$F$54</definedName>
    <definedName name="_xlnm.Print_Titles" localSheetId="0">'Sit.Patr.'!$7:$7</definedName>
    <definedName name="_xlnm.Print_Titles" localSheetId="1">'Sit.Patr. parziale'!$7:$7</definedName>
  </definedNames>
  <calcPr fullCalcOnLoad="1"/>
</workbook>
</file>

<file path=xl/sharedStrings.xml><?xml version="1.0" encoding="utf-8"?>
<sst xmlns="http://schemas.openxmlformats.org/spreadsheetml/2006/main" count="67" uniqueCount="40">
  <si>
    <t>Descrizione</t>
  </si>
  <si>
    <t>Variazioni</t>
  </si>
  <si>
    <t>Aumenti</t>
  </si>
  <si>
    <t>Diminuzioni</t>
  </si>
  <si>
    <t>Totale Attività</t>
  </si>
  <si>
    <t>Totale Passività</t>
  </si>
  <si>
    <t>Consistenza Patrimoniale Netta</t>
  </si>
  <si>
    <t>Attività:</t>
  </si>
  <si>
    <t>(Art. 33 del Regolamento per l'Amministrazione, la Finanza e la Contabilità)</t>
  </si>
  <si>
    <t>Immobili:</t>
  </si>
  <si>
    <t>a) fabbricati e terreni edificabili</t>
  </si>
  <si>
    <t>b) terreni agricoli</t>
  </si>
  <si>
    <t>Mobili, arredi e macchine di ufficio</t>
  </si>
  <si>
    <t>Materiale bibliografico</t>
  </si>
  <si>
    <t>Collezioni scientifiche</t>
  </si>
  <si>
    <t>Strumenti tecnici e attrezzature in genere</t>
  </si>
  <si>
    <t>Automezzi e altri mezzi di trasporto</t>
  </si>
  <si>
    <t>Fondi pubblici e privati</t>
  </si>
  <si>
    <t>Residui attivi Università</t>
  </si>
  <si>
    <t>Residui attivi Dipartimenti</t>
  </si>
  <si>
    <t>Fondo Cassa Università</t>
  </si>
  <si>
    <t>Fondo Cassa Dipartimenti</t>
  </si>
  <si>
    <t>Passività:</t>
  </si>
  <si>
    <t>Residui passivi Università</t>
  </si>
  <si>
    <t>Residui perenti Università</t>
  </si>
  <si>
    <t>Mutui</t>
  </si>
  <si>
    <t>Residui passivi Dipartimenti</t>
  </si>
  <si>
    <t>Deficit di Cassa</t>
  </si>
  <si>
    <t>S</t>
  </si>
  <si>
    <t>Ammortamenti</t>
  </si>
  <si>
    <t>Consistenza Iniziale al 01/01/2012</t>
  </si>
  <si>
    <t>Consistenza   Finale al 31/12/2012</t>
  </si>
  <si>
    <t>UNIVERSITÀ  DEGLI STUDI DI BARI "A. MORO"</t>
  </si>
  <si>
    <t>Situazione Patrimoniale al 31 Dicembre 2013</t>
  </si>
  <si>
    <t>Altri beni</t>
  </si>
  <si>
    <t>Residui attivi Bilancio Unico</t>
  </si>
  <si>
    <t>Consistenza Iniziale al 01/01/2013</t>
  </si>
  <si>
    <t>Consistenza   Finale al 31/12/2013</t>
  </si>
  <si>
    <t>Fondo Cassa Bilancio Unico</t>
  </si>
  <si>
    <t>Residui passivi Bilancio Unico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</si>
</sst>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3" fontId="2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2" fillId="0" borderId="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43" fontId="1" fillId="0" borderId="11" xfId="43" applyNumberFormat="1" applyFont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43" fontId="1" fillId="0" borderId="11" xfId="0" applyNumberFormat="1" applyFont="1" applyFill="1" applyBorder="1" applyAlignment="1">
      <alignment vertical="center"/>
    </xf>
    <xf numFmtId="43" fontId="3" fillId="0" borderId="11" xfId="43" applyNumberFormat="1" applyFont="1" applyBorder="1" applyAlignment="1">
      <alignment vertical="center"/>
    </xf>
    <xf numFmtId="43" fontId="4" fillId="0" borderId="11" xfId="0" applyNumberFormat="1" applyFont="1" applyFill="1" applyBorder="1" applyAlignment="1">
      <alignment vertical="center"/>
    </xf>
    <xf numFmtId="43" fontId="4" fillId="0" borderId="11" xfId="0" applyNumberFormat="1" applyFont="1" applyFill="1" applyBorder="1" applyAlignment="1" quotePrefix="1">
      <alignment vertical="center"/>
    </xf>
    <xf numFmtId="43" fontId="3" fillId="0" borderId="11" xfId="43" applyNumberFormat="1" applyFont="1" applyFill="1" applyBorder="1" applyAlignment="1">
      <alignment vertical="center"/>
    </xf>
    <xf numFmtId="43" fontId="3" fillId="0" borderId="11" xfId="0" applyNumberFormat="1" applyFont="1" applyFill="1" applyBorder="1" applyAlignment="1">
      <alignment vertical="center"/>
    </xf>
    <xf numFmtId="43" fontId="1" fillId="0" borderId="11" xfId="43" applyNumberFormat="1" applyFont="1" applyFill="1" applyBorder="1" applyAlignment="1">
      <alignment vertical="center"/>
    </xf>
    <xf numFmtId="43" fontId="4" fillId="0" borderId="12" xfId="0" applyNumberFormat="1" applyFont="1" applyFill="1" applyBorder="1" applyAlignment="1">
      <alignment vertical="center"/>
    </xf>
    <xf numFmtId="43" fontId="3" fillId="0" borderId="12" xfId="43" applyNumberFormat="1" applyFont="1" applyFill="1" applyBorder="1" applyAlignment="1">
      <alignment vertical="center"/>
    </xf>
    <xf numFmtId="43" fontId="4" fillId="0" borderId="13" xfId="0" applyNumberFormat="1" applyFont="1" applyFill="1" applyBorder="1" applyAlignment="1">
      <alignment horizontal="right" vertical="center"/>
    </xf>
    <xf numFmtId="43" fontId="3" fillId="0" borderId="13" xfId="43" applyNumberFormat="1" applyFont="1" applyFill="1" applyBorder="1" applyAlignment="1">
      <alignment vertical="center"/>
    </xf>
    <xf numFmtId="43" fontId="4" fillId="0" borderId="14" xfId="0" applyNumberFormat="1" applyFont="1" applyFill="1" applyBorder="1" applyAlignment="1">
      <alignment vertical="center"/>
    </xf>
    <xf numFmtId="43" fontId="3" fillId="0" borderId="14" xfId="43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horizontal="left" vertical="center"/>
    </xf>
    <xf numFmtId="43" fontId="5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 quotePrefix="1">
      <alignment vertical="center"/>
    </xf>
    <xf numFmtId="43" fontId="4" fillId="0" borderId="15" xfId="0" applyNumberFormat="1" applyFont="1" applyFill="1" applyBorder="1" applyAlignment="1">
      <alignment vertical="center"/>
    </xf>
    <xf numFmtId="43" fontId="4" fillId="0" borderId="16" xfId="0" applyNumberFormat="1" applyFont="1" applyFill="1" applyBorder="1" applyAlignment="1">
      <alignment horizontal="left" vertical="center"/>
    </xf>
    <xf numFmtId="43" fontId="3" fillId="0" borderId="16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5" fillId="0" borderId="13" xfId="0" applyNumberFormat="1" applyFont="1" applyFill="1" applyBorder="1" applyAlignment="1">
      <alignment horizontal="right" vertical="center"/>
    </xf>
    <xf numFmtId="43" fontId="1" fillId="0" borderId="13" xfId="0" applyNumberFormat="1" applyFont="1" applyBorder="1" applyAlignment="1">
      <alignment vertical="center"/>
    </xf>
    <xf numFmtId="43" fontId="0" fillId="0" borderId="0" xfId="0" applyNumberFormat="1" applyFill="1" applyAlignment="1">
      <alignment/>
    </xf>
    <xf numFmtId="43" fontId="0" fillId="0" borderId="0" xfId="60" applyFont="1" applyAlignment="1">
      <alignment/>
    </xf>
    <xf numFmtId="43" fontId="7" fillId="0" borderId="0" xfId="0" applyNumberFormat="1" applyFont="1" applyFill="1" applyAlignment="1">
      <alignment/>
    </xf>
    <xf numFmtId="43" fontId="4" fillId="0" borderId="11" xfId="0" applyNumberFormat="1" applyFont="1" applyFill="1" applyBorder="1" applyAlignment="1">
      <alignment vertical="center"/>
    </xf>
    <xf numFmtId="43" fontId="4" fillId="0" borderId="11" xfId="43" applyNumberFormat="1" applyFont="1" applyFill="1" applyBorder="1" applyAlignment="1">
      <alignment vertical="center"/>
    </xf>
    <xf numFmtId="43" fontId="1" fillId="0" borderId="11" xfId="43" applyNumberFormat="1" applyFont="1" applyBorder="1" applyAlignment="1">
      <alignment horizontal="center" vertical="center" wrapText="1"/>
    </xf>
    <xf numFmtId="43" fontId="1" fillId="0" borderId="15" xfId="0" applyNumberFormat="1" applyFont="1" applyBorder="1" applyAlignment="1">
      <alignment horizontal="center" vertical="center"/>
    </xf>
    <xf numFmtId="43" fontId="1" fillId="0" borderId="17" xfId="0" applyNumberFormat="1" applyFont="1" applyBorder="1" applyAlignment="1">
      <alignment horizontal="center" vertical="center"/>
    </xf>
    <xf numFmtId="43" fontId="1" fillId="0" borderId="18" xfId="0" applyNumberFormat="1" applyFont="1" applyBorder="1" applyAlignment="1">
      <alignment horizontal="center" vertical="center"/>
    </xf>
    <xf numFmtId="43" fontId="0" fillId="0" borderId="15" xfId="0" applyNumberFormat="1" applyBorder="1" applyAlignment="1">
      <alignment vertical="center"/>
    </xf>
    <xf numFmtId="43" fontId="0" fillId="0" borderId="17" xfId="0" applyNumberFormat="1" applyBorder="1" applyAlignment="1">
      <alignment vertical="center"/>
    </xf>
    <xf numFmtId="43" fontId="0" fillId="0" borderId="18" xfId="0" applyNumberFormat="1" applyBorder="1" applyAlignment="1">
      <alignment vertical="center"/>
    </xf>
    <xf numFmtId="43" fontId="1" fillId="0" borderId="16" xfId="0" applyNumberFormat="1" applyFont="1" applyFill="1" applyBorder="1" applyAlignment="1">
      <alignment horizontal="center" vertical="center"/>
    </xf>
    <xf numFmtId="43" fontId="1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1">
      <pane ySplit="7" topLeftCell="BM36" activePane="bottomLeft" state="frozen"/>
      <selection pane="topLeft" activeCell="A1" sqref="A1"/>
      <selection pane="bottomLeft" activeCell="D40" sqref="D40"/>
    </sheetView>
  </sheetViews>
  <sheetFormatPr defaultColWidth="9.140625" defaultRowHeight="12.75"/>
  <cols>
    <col min="1" max="1" width="35.140625" style="30" customWidth="1"/>
    <col min="2" max="6" width="14.00390625" style="2" customWidth="1"/>
    <col min="7" max="9" width="15.00390625" style="2" hidden="1" customWidth="1"/>
    <col min="10" max="10" width="26.7109375" style="2" hidden="1" customWidth="1"/>
    <col min="11" max="11" width="0" style="2" hidden="1" customWidth="1"/>
    <col min="12" max="12" width="9.140625" style="2" customWidth="1"/>
    <col min="13" max="13" width="14.00390625" style="2" bestFit="1" customWidth="1"/>
    <col min="14" max="14" width="15.00390625" style="2" bestFit="1" customWidth="1"/>
    <col min="15" max="15" width="12.8515625" style="2" bestFit="1" customWidth="1"/>
    <col min="16" max="16" width="9.140625" style="2" customWidth="1"/>
    <col min="17" max="17" width="12.8515625" style="2" bestFit="1" customWidth="1"/>
    <col min="18" max="16384" width="9.140625" style="2" customWidth="1"/>
  </cols>
  <sheetData>
    <row r="1" spans="1:8" ht="12.75" customHeight="1">
      <c r="A1" s="36" t="s">
        <v>32</v>
      </c>
      <c r="B1" s="37"/>
      <c r="C1" s="37"/>
      <c r="D1" s="37"/>
      <c r="E1" s="37"/>
      <c r="F1" s="38"/>
      <c r="G1" s="1"/>
      <c r="H1" s="1"/>
    </row>
    <row r="2" spans="1:8" ht="12.75" customHeight="1">
      <c r="A2" s="39"/>
      <c r="B2" s="40"/>
      <c r="C2" s="40"/>
      <c r="D2" s="40"/>
      <c r="E2" s="40"/>
      <c r="F2" s="41"/>
      <c r="G2" s="1"/>
      <c r="H2" s="1"/>
    </row>
    <row r="3" spans="1:8" ht="12.75" customHeight="1">
      <c r="A3" s="36" t="s">
        <v>33</v>
      </c>
      <c r="B3" s="37"/>
      <c r="C3" s="37"/>
      <c r="D3" s="37"/>
      <c r="E3" s="37"/>
      <c r="F3" s="38"/>
      <c r="G3" s="3"/>
      <c r="H3" s="3"/>
    </row>
    <row r="4" spans="1:10" s="5" customFormat="1" ht="12.75" customHeight="1">
      <c r="A4" s="36" t="s">
        <v>8</v>
      </c>
      <c r="B4" s="37"/>
      <c r="C4" s="37"/>
      <c r="D4" s="37"/>
      <c r="E4" s="37"/>
      <c r="F4" s="38"/>
      <c r="G4" s="4"/>
      <c r="H4" s="4"/>
      <c r="I4" s="4"/>
      <c r="J4" s="4"/>
    </row>
    <row r="5" spans="1:6" s="4" customFormat="1" ht="12.75" customHeight="1">
      <c r="A5" s="36"/>
      <c r="B5" s="37"/>
      <c r="C5" s="37"/>
      <c r="D5" s="37"/>
      <c r="E5" s="37"/>
      <c r="F5" s="38"/>
    </row>
    <row r="6" spans="1:9" ht="17.25" customHeight="1">
      <c r="A6" s="42" t="s">
        <v>0</v>
      </c>
      <c r="B6" s="35" t="s">
        <v>36</v>
      </c>
      <c r="C6" s="36" t="s">
        <v>1</v>
      </c>
      <c r="D6" s="38"/>
      <c r="E6" s="35" t="s">
        <v>29</v>
      </c>
      <c r="F6" s="35" t="s">
        <v>37</v>
      </c>
      <c r="I6" s="7"/>
    </row>
    <row r="7" spans="1:10" ht="23.25" customHeight="1">
      <c r="A7" s="43"/>
      <c r="B7" s="35"/>
      <c r="C7" s="6" t="s">
        <v>2</v>
      </c>
      <c r="D7" s="6" t="s">
        <v>3</v>
      </c>
      <c r="E7" s="35"/>
      <c r="F7" s="35"/>
      <c r="J7" s="7"/>
    </row>
    <row r="8" spans="1:6" ht="12">
      <c r="A8" s="8" t="s">
        <v>7</v>
      </c>
      <c r="B8" s="9"/>
      <c r="C8" s="9"/>
      <c r="D8" s="9"/>
      <c r="E8" s="9"/>
      <c r="F8" s="9"/>
    </row>
    <row r="9" spans="1:6" ht="12">
      <c r="A9" s="10"/>
      <c r="B9" s="9"/>
      <c r="C9" s="9"/>
      <c r="D9" s="9"/>
      <c r="E9" s="9"/>
      <c r="F9" s="9"/>
    </row>
    <row r="10" spans="1:6" ht="12">
      <c r="A10" s="10" t="s">
        <v>9</v>
      </c>
      <c r="B10" s="9"/>
      <c r="C10" s="9"/>
      <c r="D10" s="9"/>
      <c r="E10" s="9"/>
      <c r="F10" s="9"/>
    </row>
    <row r="11" spans="1:6" ht="12">
      <c r="A11" s="11"/>
      <c r="B11" s="9"/>
      <c r="C11" s="9"/>
      <c r="D11" s="9"/>
      <c r="E11" s="9"/>
      <c r="F11" s="9"/>
    </row>
    <row r="12" spans="1:9" s="30" customFormat="1" ht="13.5">
      <c r="A12" s="33" t="s">
        <v>10</v>
      </c>
      <c r="B12" s="34">
        <v>273108740.04</v>
      </c>
      <c r="C12" s="34">
        <v>0</v>
      </c>
      <c r="D12" s="34">
        <v>0</v>
      </c>
      <c r="E12" s="34">
        <v>0</v>
      </c>
      <c r="F12" s="34">
        <f>B12+C12-D12</f>
        <v>273108740.04</v>
      </c>
      <c r="G12" s="30">
        <v>255547314.20999998</v>
      </c>
      <c r="I12" s="32"/>
    </row>
    <row r="13" spans="1:6" s="30" customFormat="1" ht="12">
      <c r="A13" s="11"/>
      <c r="B13" s="12"/>
      <c r="C13" s="12"/>
      <c r="D13" s="12"/>
      <c r="E13" s="12"/>
      <c r="F13" s="12"/>
    </row>
    <row r="14" spans="1:7" s="30" customFormat="1" ht="12">
      <c r="A14" s="10" t="s">
        <v>11</v>
      </c>
      <c r="B14" s="12">
        <v>322817.98</v>
      </c>
      <c r="C14" s="12">
        <v>0</v>
      </c>
      <c r="D14" s="12">
        <v>0</v>
      </c>
      <c r="E14" s="12">
        <v>0</v>
      </c>
      <c r="F14" s="12">
        <f>B14+C14-D14</f>
        <v>322817.98</v>
      </c>
      <c r="G14" s="30">
        <v>334506.37</v>
      </c>
    </row>
    <row r="15" spans="1:6" s="30" customFormat="1" ht="12">
      <c r="A15" s="10"/>
      <c r="B15" s="12"/>
      <c r="C15" s="12"/>
      <c r="D15" s="12"/>
      <c r="E15" s="12"/>
      <c r="F15" s="12"/>
    </row>
    <row r="16" spans="1:15" s="30" customFormat="1" ht="12">
      <c r="A16" s="10" t="s">
        <v>12</v>
      </c>
      <c r="B16" s="12">
        <f>4555677.54-663186.18+1332734.6-50524.82+6352.7</f>
        <v>5181053.84</v>
      </c>
      <c r="C16" s="12">
        <f>252216.94+269685.36+6936.35</f>
        <v>528838.65</v>
      </c>
      <c r="D16" s="12">
        <f>18349.11+33.6+62269.93</f>
        <v>80652.64</v>
      </c>
      <c r="E16" s="12">
        <f>1825621.98+19624.45+926270.08+532.82</f>
        <v>2772049.3299999996</v>
      </c>
      <c r="F16" s="12">
        <f>+B16+C16-D16-E16</f>
        <v>2857190.520000001</v>
      </c>
      <c r="G16" s="30">
        <v>31748361.82</v>
      </c>
      <c r="H16" s="30">
        <f>24042233.77+236603.38+7474529.21-5300.65+296.11</f>
        <v>31748361.82</v>
      </c>
      <c r="I16" s="30">
        <f>+G16-H16</f>
        <v>0</v>
      </c>
      <c r="J16" s="30">
        <f>26823623.67+6132041.04</f>
        <v>32955664.71</v>
      </c>
      <c r="K16" s="30">
        <f>+F16-J16</f>
        <v>-30098474.19</v>
      </c>
      <c r="O16" s="30">
        <f>+B16+C16-D16-E16-F16</f>
        <v>0</v>
      </c>
    </row>
    <row r="17" spans="1:9" s="30" customFormat="1" ht="12">
      <c r="A17" s="11"/>
      <c r="B17" s="12"/>
      <c r="C17" s="12"/>
      <c r="D17" s="12"/>
      <c r="E17" s="12"/>
      <c r="F17" s="12"/>
      <c r="I17" s="30">
        <f aca="true" t="shared" si="0" ref="I17:I39">+G17-H17</f>
        <v>0</v>
      </c>
    </row>
    <row r="18" spans="1:11" s="30" customFormat="1" ht="12">
      <c r="A18" s="10" t="s">
        <v>13</v>
      </c>
      <c r="B18" s="12">
        <f>56322594.53+2818407.93+14223606.69-18569.67+18469.55-1078.3</f>
        <v>73363430.73</v>
      </c>
      <c r="C18" s="12">
        <f>792739.94+173502.81+87894.05+122</f>
        <v>1054258.8</v>
      </c>
      <c r="D18" s="12">
        <f>57702.05+53035+245.65</f>
        <v>110982.7</v>
      </c>
      <c r="E18" s="12">
        <v>0</v>
      </c>
      <c r="F18" s="12">
        <f>+B18+C18-D18-E18</f>
        <v>74306706.83</v>
      </c>
      <c r="G18" s="30">
        <v>69489986.61000001</v>
      </c>
      <c r="H18" s="30">
        <f>55354476.37+2243380.98+11892988.71-818.87+3.72-44.3</f>
        <v>69489986.61</v>
      </c>
      <c r="I18" s="30">
        <f t="shared" si="0"/>
        <v>0</v>
      </c>
      <c r="J18" s="30">
        <v>72396378.05</v>
      </c>
      <c r="K18" s="30">
        <f>+F18-J18</f>
        <v>1910328.7800000012</v>
      </c>
    </row>
    <row r="19" spans="1:9" s="30" customFormat="1" ht="12">
      <c r="A19" s="11"/>
      <c r="B19" s="12"/>
      <c r="C19" s="12"/>
      <c r="D19" s="12"/>
      <c r="E19" s="12"/>
      <c r="F19" s="12"/>
      <c r="I19" s="30">
        <f t="shared" si="0"/>
        <v>0</v>
      </c>
    </row>
    <row r="20" spans="1:9" s="30" customFormat="1" ht="12">
      <c r="A20" s="10" t="s">
        <v>14</v>
      </c>
      <c r="B20" s="12">
        <f>80179.43+438.71+14970.84</f>
        <v>95588.98</v>
      </c>
      <c r="C20" s="12">
        <v>0</v>
      </c>
      <c r="D20" s="12">
        <v>0</v>
      </c>
      <c r="E20" s="12">
        <v>0</v>
      </c>
      <c r="F20" s="12">
        <f>+B20+C20-D20-E20</f>
        <v>95588.98</v>
      </c>
      <c r="G20" s="30">
        <v>95588.98</v>
      </c>
      <c r="H20" s="30">
        <f>80179.43+438.71+14970.84</f>
        <v>95588.98</v>
      </c>
      <c r="I20" s="30">
        <f t="shared" si="0"/>
        <v>0</v>
      </c>
    </row>
    <row r="21" spans="1:9" s="30" customFormat="1" ht="12">
      <c r="A21" s="13"/>
      <c r="B21" s="12"/>
      <c r="C21" s="12"/>
      <c r="D21" s="12"/>
      <c r="E21" s="12"/>
      <c r="F21" s="12"/>
      <c r="I21" s="30">
        <f t="shared" si="0"/>
        <v>0</v>
      </c>
    </row>
    <row r="22" spans="1:15" s="30" customFormat="1" ht="12">
      <c r="A22" s="10" t="s">
        <v>15</v>
      </c>
      <c r="B22" s="12">
        <f>19456548.22+111423.58+673372.86-227916.65+601868.02-27183.2</f>
        <v>20588112.83</v>
      </c>
      <c r="C22" s="12">
        <f>7089663.66+67102.74+995033.66+60565.83</f>
        <v>8212365.890000001</v>
      </c>
      <c r="D22" s="12">
        <f>31211.04+42628.5+9200</f>
        <v>83039.54000000001</v>
      </c>
      <c r="E22" s="12">
        <f>10734664.43+317493.94+3131028.16+45394.25</f>
        <v>14228580.78</v>
      </c>
      <c r="F22" s="12">
        <f>+B22+C22-D22-E22</f>
        <v>14488858.4</v>
      </c>
      <c r="G22" s="30">
        <v>119551895.08</v>
      </c>
      <c r="H22" s="30">
        <f>92681816.62+3047458.04+23822903.57-1157.8+557.85+316.8</f>
        <v>119551895.08000001</v>
      </c>
      <c r="I22" s="30">
        <f t="shared" si="0"/>
        <v>0</v>
      </c>
      <c r="J22" s="30">
        <f>109291385.79+22281607.91</f>
        <v>131572993.7</v>
      </c>
      <c r="O22" s="30">
        <f>+B22+C22-D22-E22-F22</f>
        <v>0</v>
      </c>
    </row>
    <row r="23" spans="1:9" s="30" customFormat="1" ht="12">
      <c r="A23" s="10"/>
      <c r="B23" s="12"/>
      <c r="C23" s="12"/>
      <c r="D23" s="12"/>
      <c r="E23" s="12"/>
      <c r="F23" s="12"/>
      <c r="I23" s="30">
        <f t="shared" si="0"/>
        <v>0</v>
      </c>
    </row>
    <row r="24" spans="1:15" s="30" customFormat="1" ht="12">
      <c r="A24" s="10" t="s">
        <v>16</v>
      </c>
      <c r="B24" s="12">
        <f>63734.83-12648.98+14353.91</f>
        <v>65439.76000000001</v>
      </c>
      <c r="C24" s="12">
        <v>18000</v>
      </c>
      <c r="D24" s="12">
        <v>0</v>
      </c>
      <c r="E24" s="12">
        <f>31110.35+250+35411.99</f>
        <v>66772.34</v>
      </c>
      <c r="F24" s="12">
        <f>+B24+C24-D24-E24</f>
        <v>16667.420000000013</v>
      </c>
      <c r="G24" s="30">
        <v>568845.96</v>
      </c>
      <c r="H24" s="30">
        <f>488566.94-7205.97+87484.99</f>
        <v>568845.9600000001</v>
      </c>
      <c r="I24" s="30">
        <f t="shared" si="0"/>
        <v>0</v>
      </c>
      <c r="O24" s="30">
        <f>+B24+C24-D24-E24-F24</f>
        <v>0</v>
      </c>
    </row>
    <row r="25" spans="1:9" s="30" customFormat="1" ht="12">
      <c r="A25" s="10"/>
      <c r="B25" s="12"/>
      <c r="C25" s="12"/>
      <c r="D25" s="12"/>
      <c r="E25" s="12"/>
      <c r="F25" s="12"/>
      <c r="I25" s="30">
        <f t="shared" si="0"/>
        <v>0</v>
      </c>
    </row>
    <row r="26" spans="1:9" s="30" customFormat="1" ht="12">
      <c r="A26" s="10" t="s">
        <v>17</v>
      </c>
      <c r="B26" s="12">
        <v>15493.74</v>
      </c>
      <c r="C26" s="12">
        <v>0</v>
      </c>
      <c r="D26" s="12">
        <v>0</v>
      </c>
      <c r="E26" s="12">
        <v>0</v>
      </c>
      <c r="F26" s="12">
        <f>B26+C26-D26</f>
        <v>15493.74</v>
      </c>
      <c r="G26" s="30">
        <v>15493.74</v>
      </c>
      <c r="I26" s="30">
        <f t="shared" si="0"/>
        <v>15493.74</v>
      </c>
    </row>
    <row r="27" spans="1:9" s="30" customFormat="1" ht="12">
      <c r="A27" s="10"/>
      <c r="B27" s="12"/>
      <c r="C27" s="12"/>
      <c r="D27" s="12"/>
      <c r="E27" s="12"/>
      <c r="F27" s="12"/>
      <c r="I27" s="30">
        <f t="shared" si="0"/>
        <v>0</v>
      </c>
    </row>
    <row r="28" spans="1:9" s="30" customFormat="1" ht="12">
      <c r="A28" s="10" t="s">
        <v>34</v>
      </c>
      <c r="B28" s="12">
        <f>58871.64+425383.99+56150.45-41.35-0.01</f>
        <v>540364.72</v>
      </c>
      <c r="C28" s="12">
        <f>56648+65250</f>
        <v>121898</v>
      </c>
      <c r="D28" s="12">
        <v>0</v>
      </c>
      <c r="E28" s="12">
        <v>7317.32</v>
      </c>
      <c r="F28" s="12">
        <f>+B28+C28-D28-E28</f>
        <v>654945.4</v>
      </c>
      <c r="G28" s="30">
        <v>581620.99</v>
      </c>
      <c r="H28" s="30">
        <f>122626.95+402597.75+56396.3-0.01</f>
        <v>581620.99</v>
      </c>
      <c r="I28" s="30">
        <f t="shared" si="0"/>
        <v>0</v>
      </c>
    </row>
    <row r="29" spans="1:9" s="30" customFormat="1" ht="12">
      <c r="A29" s="10"/>
      <c r="B29" s="14"/>
      <c r="C29" s="14"/>
      <c r="D29" s="14"/>
      <c r="E29" s="14"/>
      <c r="F29" s="14"/>
      <c r="I29" s="30">
        <f t="shared" si="0"/>
        <v>0</v>
      </c>
    </row>
    <row r="30" spans="1:9" s="30" customFormat="1" ht="12">
      <c r="A30" s="10" t="s">
        <v>35</v>
      </c>
      <c r="B30" s="12">
        <v>69354539.02</v>
      </c>
      <c r="C30" s="12">
        <v>89248941.16</v>
      </c>
      <c r="D30" s="12">
        <f>32558281.92+3919095.16</f>
        <v>36477377.08</v>
      </c>
      <c r="E30" s="12">
        <v>0</v>
      </c>
      <c r="F30" s="12">
        <f>B30+C30-D30</f>
        <v>122126103.10000001</v>
      </c>
      <c r="G30" s="30">
        <v>118995772.54</v>
      </c>
      <c r="I30" s="30">
        <f t="shared" si="0"/>
        <v>118995772.54</v>
      </c>
    </row>
    <row r="31" spans="1:9" s="30" customFormat="1" ht="12">
      <c r="A31" s="10"/>
      <c r="B31" s="12"/>
      <c r="C31" s="12"/>
      <c r="D31" s="12"/>
      <c r="E31" s="12"/>
      <c r="F31" s="12"/>
      <c r="I31" s="30">
        <f t="shared" si="0"/>
        <v>0</v>
      </c>
    </row>
    <row r="32" spans="1:9" s="30" customFormat="1" ht="12">
      <c r="A32" s="10" t="s">
        <v>38</v>
      </c>
      <c r="B32" s="12">
        <f>69534199.23+16566019.74</f>
        <v>86100218.97</v>
      </c>
      <c r="C32" s="12">
        <v>411670718.56</v>
      </c>
      <c r="D32" s="12">
        <v>388923197.73</v>
      </c>
      <c r="E32" s="12"/>
      <c r="F32" s="12">
        <f>B32+C32-D32</f>
        <v>108847739.79999995</v>
      </c>
      <c r="G32" s="30">
        <v>72160592.71999997</v>
      </c>
      <c r="I32" s="30">
        <f t="shared" si="0"/>
        <v>72160592.71999997</v>
      </c>
    </row>
    <row r="33" spans="1:9" ht="12.75" thickBot="1">
      <c r="A33" s="15"/>
      <c r="B33" s="16"/>
      <c r="C33" s="16"/>
      <c r="D33" s="16"/>
      <c r="E33" s="16"/>
      <c r="F33" s="16"/>
      <c r="I33" s="2">
        <f t="shared" si="0"/>
        <v>0</v>
      </c>
    </row>
    <row r="34" spans="1:9" ht="12.75" thickBot="1">
      <c r="A34" s="17" t="s">
        <v>4</v>
      </c>
      <c r="B34" s="18">
        <f>SUM(B8:B32)</f>
        <v>528735800.61</v>
      </c>
      <c r="C34" s="18">
        <f>SUM(C8:C32)</f>
        <v>510855021.06</v>
      </c>
      <c r="D34" s="18">
        <f>SUM(D8:D32)</f>
        <v>425675249.69</v>
      </c>
      <c r="E34" s="18">
        <f>SUM(E8:E32)</f>
        <v>17074719.77</v>
      </c>
      <c r="F34" s="18">
        <f>SUM(F8:F32)</f>
        <v>596840852.21</v>
      </c>
      <c r="G34" s="2">
        <v>709831663.82</v>
      </c>
      <c r="I34" s="2">
        <f t="shared" si="0"/>
        <v>709831663.82</v>
      </c>
    </row>
    <row r="35" spans="1:9" ht="12">
      <c r="A35" s="19"/>
      <c r="B35" s="20"/>
      <c r="C35" s="20"/>
      <c r="D35" s="20"/>
      <c r="E35" s="20"/>
      <c r="F35" s="20"/>
      <c r="I35" s="2">
        <f t="shared" si="0"/>
        <v>0</v>
      </c>
    </row>
    <row r="36" spans="1:9" ht="12">
      <c r="A36" s="21" t="s">
        <v>22</v>
      </c>
      <c r="B36" s="12"/>
      <c r="C36" s="12"/>
      <c r="D36" s="12"/>
      <c r="E36" s="12"/>
      <c r="F36" s="12"/>
      <c r="I36" s="2">
        <f t="shared" si="0"/>
        <v>0</v>
      </c>
    </row>
    <row r="37" spans="1:9" ht="12.75" customHeight="1">
      <c r="A37" s="22"/>
      <c r="B37" s="12"/>
      <c r="C37" s="12"/>
      <c r="D37" s="12"/>
      <c r="E37" s="12"/>
      <c r="F37" s="12"/>
      <c r="I37" s="2">
        <f t="shared" si="0"/>
        <v>0</v>
      </c>
    </row>
    <row r="38" spans="1:9" s="30" customFormat="1" ht="12">
      <c r="A38" s="10" t="s">
        <v>39</v>
      </c>
      <c r="B38" s="12">
        <v>99607114.1</v>
      </c>
      <c r="C38" s="12">
        <v>107714218.11</v>
      </c>
      <c r="D38" s="12">
        <f>57899173.27+9429338.47</f>
        <v>67328511.74000001</v>
      </c>
      <c r="E38" s="12">
        <v>0</v>
      </c>
      <c r="F38" s="12">
        <f>B38+C38-D38</f>
        <v>139992820.46999997</v>
      </c>
      <c r="G38" s="30">
        <v>155340145.32</v>
      </c>
      <c r="I38" s="30">
        <f t="shared" si="0"/>
        <v>155340145.32</v>
      </c>
    </row>
    <row r="39" spans="1:9" s="30" customFormat="1" ht="12">
      <c r="A39" s="23"/>
      <c r="B39" s="12"/>
      <c r="C39" s="12"/>
      <c r="D39" s="12"/>
      <c r="E39" s="12"/>
      <c r="F39" s="12"/>
      <c r="I39" s="30">
        <f t="shared" si="0"/>
        <v>0</v>
      </c>
    </row>
    <row r="40" spans="1:7" s="30" customFormat="1" ht="12">
      <c r="A40" s="10" t="s">
        <v>24</v>
      </c>
      <c r="B40" s="12">
        <v>7067212.79</v>
      </c>
      <c r="C40" s="12">
        <f>3309725.08</f>
        <v>3309725.08</v>
      </c>
      <c r="D40" s="12">
        <f>124116.32+790533.35</f>
        <v>914649.6699999999</v>
      </c>
      <c r="E40" s="12">
        <v>0</v>
      </c>
      <c r="F40" s="12">
        <f>+B40+C40-D40</f>
        <v>9462288.200000001</v>
      </c>
      <c r="G40" s="30">
        <v>6909608.410000006</v>
      </c>
    </row>
    <row r="41" spans="1:6" s="30" customFormat="1" ht="12">
      <c r="A41" s="13"/>
      <c r="B41" s="12"/>
      <c r="C41" s="12"/>
      <c r="D41" s="12"/>
      <c r="E41" s="12"/>
      <c r="F41" s="12"/>
    </row>
    <row r="42" spans="1:10" ht="12">
      <c r="A42" s="10" t="s">
        <v>25</v>
      </c>
      <c r="B42" s="12">
        <v>0</v>
      </c>
      <c r="C42" s="12">
        <v>0</v>
      </c>
      <c r="D42" s="12">
        <v>0</v>
      </c>
      <c r="E42" s="12">
        <v>0</v>
      </c>
      <c r="F42" s="12">
        <f>B42+C42-D42</f>
        <v>0</v>
      </c>
      <c r="G42" s="2">
        <v>0</v>
      </c>
      <c r="J42" s="2" t="s">
        <v>28</v>
      </c>
    </row>
    <row r="43" spans="1:6" ht="12">
      <c r="A43" s="13"/>
      <c r="B43" s="12"/>
      <c r="C43" s="12"/>
      <c r="D43" s="12"/>
      <c r="E43" s="12"/>
      <c r="F43" s="12"/>
    </row>
    <row r="44" spans="1:7" ht="12">
      <c r="A44" s="24" t="s">
        <v>27</v>
      </c>
      <c r="B44" s="9">
        <v>0</v>
      </c>
      <c r="C44" s="9">
        <v>0</v>
      </c>
      <c r="D44" s="9">
        <v>0</v>
      </c>
      <c r="E44" s="9">
        <v>0</v>
      </c>
      <c r="F44" s="9">
        <f>B44+C44-D44</f>
        <v>0</v>
      </c>
      <c r="G44" s="2">
        <v>0</v>
      </c>
    </row>
    <row r="45" spans="1:6" ht="12.75" thickBot="1">
      <c r="A45" s="25"/>
      <c r="B45" s="26"/>
      <c r="C45" s="26"/>
      <c r="D45" s="26"/>
      <c r="E45" s="26"/>
      <c r="F45" s="26"/>
    </row>
    <row r="46" spans="1:7" ht="12.75" thickBot="1">
      <c r="A46" s="17" t="s">
        <v>5</v>
      </c>
      <c r="B46" s="27">
        <f>SUM(B38:B44)</f>
        <v>106674326.89</v>
      </c>
      <c r="C46" s="27">
        <f>SUM(C38:C44)</f>
        <v>111023943.19</v>
      </c>
      <c r="D46" s="27">
        <f>SUM(D38:D44)</f>
        <v>68243161.41000001</v>
      </c>
      <c r="E46" s="27">
        <f>SUM(E38:E44)</f>
        <v>0</v>
      </c>
      <c r="F46" s="27">
        <f>SUM(F38:F44)</f>
        <v>149455108.66999996</v>
      </c>
      <c r="G46" s="2">
        <v>168051270.66</v>
      </c>
    </row>
    <row r="47" spans="1:6" ht="12.75" thickBot="1">
      <c r="A47" s="28"/>
      <c r="B47" s="27"/>
      <c r="C47" s="27"/>
      <c r="D47" s="27"/>
      <c r="E47" s="27"/>
      <c r="F47" s="27"/>
    </row>
    <row r="48" spans="1:7" ht="12.75" thickBot="1">
      <c r="A48" s="28" t="s">
        <v>6</v>
      </c>
      <c r="B48" s="29">
        <f>SUM(B34-B46)</f>
        <v>422061473.72</v>
      </c>
      <c r="C48" s="29">
        <f>SUM(C34-C46)</f>
        <v>399831077.87</v>
      </c>
      <c r="D48" s="29">
        <f>SUM(D34-D46)</f>
        <v>357432088.28</v>
      </c>
      <c r="E48" s="29">
        <f>SUM(E34-E46)</f>
        <v>17074719.77</v>
      </c>
      <c r="F48" s="29">
        <f>SUM(F34-F46)</f>
        <v>447385743.5400001</v>
      </c>
      <c r="G48" s="2">
        <v>541780393.1600001</v>
      </c>
    </row>
  </sheetData>
  <sheetProtection/>
  <mergeCells count="10">
    <mergeCell ref="E6:E7"/>
    <mergeCell ref="A1:F1"/>
    <mergeCell ref="A3:F3"/>
    <mergeCell ref="A2:F2"/>
    <mergeCell ref="A4:F4"/>
    <mergeCell ref="A5:F5"/>
    <mergeCell ref="C6:D6"/>
    <mergeCell ref="B6:B7"/>
    <mergeCell ref="F6:F7"/>
    <mergeCell ref="A6:A7"/>
  </mergeCells>
  <printOptions horizontalCentered="1"/>
  <pageMargins left="0.1968503937007874" right="0.1968503937007874" top="0.984251968503937" bottom="0.7874015748031497" header="0.4724409448818898" footer="0.4724409448818898"/>
  <pageSetup fitToHeight="1" fitToWidth="1" horizontalDpi="600" verticalDpi="600" orientation="portrait" paperSize="9" scale="97"/>
  <headerFooter alignWithMargins="0">
    <oddHeader>&amp;C&amp;9&amp;F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BM35" activePane="bottomLeft" state="frozen"/>
      <selection pane="topLeft" activeCell="A1" sqref="A1"/>
      <selection pane="bottomLeft" activeCell="M44" sqref="M44"/>
    </sheetView>
  </sheetViews>
  <sheetFormatPr defaultColWidth="9.140625" defaultRowHeight="12.75"/>
  <cols>
    <col min="1" max="1" width="35.140625" style="30" customWidth="1"/>
    <col min="2" max="6" width="14.00390625" style="2" customWidth="1"/>
    <col min="7" max="9" width="15.00390625" style="2" hidden="1" customWidth="1"/>
    <col min="10" max="10" width="26.7109375" style="2" hidden="1" customWidth="1"/>
    <col min="11" max="11" width="0" style="2" hidden="1" customWidth="1"/>
    <col min="12" max="12" width="9.140625" style="2" customWidth="1"/>
    <col min="13" max="13" width="14.00390625" style="2" bestFit="1" customWidth="1"/>
    <col min="14" max="14" width="15.00390625" style="2" bestFit="1" customWidth="1"/>
    <col min="15" max="15" width="12.8515625" style="2" bestFit="1" customWidth="1"/>
    <col min="16" max="16" width="9.140625" style="2" customWidth="1"/>
    <col min="17" max="17" width="12.8515625" style="2" bestFit="1" customWidth="1"/>
    <col min="18" max="16384" width="9.140625" style="2" customWidth="1"/>
  </cols>
  <sheetData>
    <row r="1" spans="1:8" ht="12.75" customHeight="1">
      <c r="A1" s="36" t="s">
        <v>32</v>
      </c>
      <c r="B1" s="37"/>
      <c r="C1" s="37"/>
      <c r="D1" s="37"/>
      <c r="E1" s="37"/>
      <c r="F1" s="38"/>
      <c r="G1" s="1"/>
      <c r="H1" s="1"/>
    </row>
    <row r="2" spans="1:8" ht="12.75" customHeight="1">
      <c r="A2" s="39"/>
      <c r="B2" s="40"/>
      <c r="C2" s="40"/>
      <c r="D2" s="40"/>
      <c r="E2" s="40"/>
      <c r="F2" s="41"/>
      <c r="G2" s="1"/>
      <c r="H2" s="1"/>
    </row>
    <row r="3" spans="1:8" ht="12.75" customHeight="1">
      <c r="A3" s="36" t="s">
        <v>33</v>
      </c>
      <c r="B3" s="37"/>
      <c r="C3" s="37"/>
      <c r="D3" s="37"/>
      <c r="E3" s="37"/>
      <c r="F3" s="38"/>
      <c r="G3" s="3"/>
      <c r="H3" s="3"/>
    </row>
    <row r="4" spans="1:10" s="5" customFormat="1" ht="12.75" customHeight="1">
      <c r="A4" s="36" t="s">
        <v>8</v>
      </c>
      <c r="B4" s="37"/>
      <c r="C4" s="37"/>
      <c r="D4" s="37"/>
      <c r="E4" s="37"/>
      <c r="F4" s="38"/>
      <c r="G4" s="4"/>
      <c r="H4" s="4"/>
      <c r="I4" s="4"/>
      <c r="J4" s="4"/>
    </row>
    <row r="5" spans="1:6" s="4" customFormat="1" ht="12.75" customHeight="1">
      <c r="A5" s="36"/>
      <c r="B5" s="37"/>
      <c r="C5" s="37"/>
      <c r="D5" s="37"/>
      <c r="E5" s="37"/>
      <c r="F5" s="38"/>
    </row>
    <row r="6" spans="1:9" ht="17.25" customHeight="1">
      <c r="A6" s="42" t="s">
        <v>0</v>
      </c>
      <c r="B6" s="35" t="s">
        <v>30</v>
      </c>
      <c r="C6" s="36" t="s">
        <v>1</v>
      </c>
      <c r="D6" s="38"/>
      <c r="E6" s="35" t="s">
        <v>29</v>
      </c>
      <c r="F6" s="35" t="s">
        <v>31</v>
      </c>
      <c r="I6" s="7"/>
    </row>
    <row r="7" spans="1:10" ht="23.25" customHeight="1">
      <c r="A7" s="43"/>
      <c r="B7" s="35"/>
      <c r="C7" s="6" t="s">
        <v>2</v>
      </c>
      <c r="D7" s="6" t="s">
        <v>3</v>
      </c>
      <c r="E7" s="35"/>
      <c r="F7" s="35"/>
      <c r="J7" s="7"/>
    </row>
    <row r="8" spans="1:6" ht="12">
      <c r="A8" s="8" t="s">
        <v>7</v>
      </c>
      <c r="B8" s="9"/>
      <c r="C8" s="9"/>
      <c r="D8" s="9"/>
      <c r="E8" s="9"/>
      <c r="F8" s="9"/>
    </row>
    <row r="9" spans="1:6" ht="12">
      <c r="A9" s="10"/>
      <c r="B9" s="9"/>
      <c r="C9" s="9"/>
      <c r="D9" s="9"/>
      <c r="E9" s="9"/>
      <c r="F9" s="9"/>
    </row>
    <row r="10" spans="1:6" ht="12">
      <c r="A10" s="10" t="s">
        <v>9</v>
      </c>
      <c r="B10" s="9"/>
      <c r="C10" s="9"/>
      <c r="D10" s="9"/>
      <c r="E10" s="9"/>
      <c r="F10" s="9"/>
    </row>
    <row r="11" spans="1:6" ht="12">
      <c r="A11" s="11"/>
      <c r="B11" s="9"/>
      <c r="C11" s="9"/>
      <c r="D11" s="9"/>
      <c r="E11" s="9"/>
      <c r="F11" s="9"/>
    </row>
    <row r="12" spans="1:9" s="30" customFormat="1" ht="13.5">
      <c r="A12" s="33" t="s">
        <v>10</v>
      </c>
      <c r="B12" s="34"/>
      <c r="C12" s="34"/>
      <c r="D12" s="34"/>
      <c r="E12" s="34"/>
      <c r="F12" s="34">
        <f>B12+C12-D12</f>
        <v>0</v>
      </c>
      <c r="G12" s="30">
        <v>255547314.20999998</v>
      </c>
      <c r="I12" s="32"/>
    </row>
    <row r="13" spans="1:6" s="30" customFormat="1" ht="12">
      <c r="A13" s="11"/>
      <c r="B13" s="12"/>
      <c r="C13" s="12"/>
      <c r="D13" s="12"/>
      <c r="E13" s="12"/>
      <c r="F13" s="12"/>
    </row>
    <row r="14" spans="1:7" s="30" customFormat="1" ht="12">
      <c r="A14" s="10" t="s">
        <v>11</v>
      </c>
      <c r="B14" s="12"/>
      <c r="C14" s="12"/>
      <c r="D14" s="12"/>
      <c r="E14" s="12"/>
      <c r="F14" s="12">
        <f>B14+C14-D14</f>
        <v>0</v>
      </c>
      <c r="G14" s="30">
        <v>334506.37</v>
      </c>
    </row>
    <row r="15" spans="1:6" s="30" customFormat="1" ht="12">
      <c r="A15" s="10"/>
      <c r="B15" s="12"/>
      <c r="C15" s="12"/>
      <c r="D15" s="12"/>
      <c r="E15" s="12"/>
      <c r="F15" s="12"/>
    </row>
    <row r="16" spans="1:15" s="30" customFormat="1" ht="12">
      <c r="A16" s="10" t="s">
        <v>12</v>
      </c>
      <c r="B16" s="12">
        <f>4555677.54-663186.18+1332734.6-50524.82+6352.7</f>
        <v>5181053.84</v>
      </c>
      <c r="C16" s="12">
        <f>252216.94+269685.36+6936.35</f>
        <v>528838.65</v>
      </c>
      <c r="D16" s="12">
        <f>18349.11+33.6+62269.93</f>
        <v>80652.64</v>
      </c>
      <c r="E16" s="12">
        <f>1825621.98+19624.45+926270.08+532.82</f>
        <v>2772049.3299999996</v>
      </c>
      <c r="F16" s="12">
        <f>+B16+C16-D16-E16</f>
        <v>2857190.520000001</v>
      </c>
      <c r="G16" s="30">
        <v>31748361.82</v>
      </c>
      <c r="H16" s="30">
        <f>24042233.77+236603.38+7474529.21-5300.65+296.11</f>
        <v>31748361.82</v>
      </c>
      <c r="I16" s="30">
        <f>+G16-H16</f>
        <v>0</v>
      </c>
      <c r="J16" s="30">
        <f>26823623.67+6132041.04</f>
        <v>32955664.71</v>
      </c>
      <c r="K16" s="30">
        <f>+F16-J16</f>
        <v>-30098474.19</v>
      </c>
      <c r="O16" s="30">
        <f>+B16+C16-D16-E16-F16</f>
        <v>0</v>
      </c>
    </row>
    <row r="17" spans="1:9" s="30" customFormat="1" ht="12">
      <c r="A17" s="11"/>
      <c r="B17" s="12"/>
      <c r="C17" s="12"/>
      <c r="D17" s="12"/>
      <c r="E17" s="12"/>
      <c r="F17" s="12"/>
      <c r="I17" s="30">
        <f aca="true" t="shared" si="0" ref="I17:I43">+G17-H17</f>
        <v>0</v>
      </c>
    </row>
    <row r="18" spans="1:11" s="30" customFormat="1" ht="12">
      <c r="A18" s="10" t="s">
        <v>13</v>
      </c>
      <c r="B18" s="12">
        <f>56322594.53+2818407.93+14223606.69-18569.67+18469.55-1078.3</f>
        <v>73363430.73</v>
      </c>
      <c r="C18" s="12">
        <f>792739.94+173502.81+87894.05+122</f>
        <v>1054258.8</v>
      </c>
      <c r="D18" s="12">
        <f>57702.05+53035+245.65</f>
        <v>110982.7</v>
      </c>
      <c r="E18" s="12">
        <v>0</v>
      </c>
      <c r="F18" s="12">
        <f>+B18+C18-D18-E18</f>
        <v>74306706.83</v>
      </c>
      <c r="G18" s="30">
        <v>69489986.61000001</v>
      </c>
      <c r="H18" s="30">
        <f>55354476.37+2243380.98+11892988.71-818.87+3.72-44.3</f>
        <v>69489986.61</v>
      </c>
      <c r="I18" s="30">
        <f t="shared" si="0"/>
        <v>0</v>
      </c>
      <c r="J18" s="30">
        <v>72396378.05</v>
      </c>
      <c r="K18" s="30">
        <f>+F18-J18</f>
        <v>1910328.7800000012</v>
      </c>
    </row>
    <row r="19" spans="1:9" s="30" customFormat="1" ht="12">
      <c r="A19" s="11"/>
      <c r="B19" s="12"/>
      <c r="C19" s="12"/>
      <c r="D19" s="12"/>
      <c r="E19" s="12"/>
      <c r="F19" s="12"/>
      <c r="I19" s="30">
        <f t="shared" si="0"/>
        <v>0</v>
      </c>
    </row>
    <row r="20" spans="1:9" s="30" customFormat="1" ht="12">
      <c r="A20" s="10" t="s">
        <v>14</v>
      </c>
      <c r="B20" s="12">
        <f>80179.43+438.71+14970.84</f>
        <v>95588.98</v>
      </c>
      <c r="C20" s="12">
        <v>0</v>
      </c>
      <c r="D20" s="12">
        <v>0</v>
      </c>
      <c r="E20" s="12">
        <v>0</v>
      </c>
      <c r="F20" s="12">
        <f>+B20+C20-D20-E20</f>
        <v>95588.98</v>
      </c>
      <c r="G20" s="30">
        <v>95588.98</v>
      </c>
      <c r="H20" s="30">
        <f>80179.43+438.71+14970.84</f>
        <v>95588.98</v>
      </c>
      <c r="I20" s="30">
        <f t="shared" si="0"/>
        <v>0</v>
      </c>
    </row>
    <row r="21" spans="1:9" s="30" customFormat="1" ht="12">
      <c r="A21" s="13"/>
      <c r="B21" s="12"/>
      <c r="C21" s="12"/>
      <c r="D21" s="12"/>
      <c r="E21" s="12"/>
      <c r="F21" s="12"/>
      <c r="I21" s="30">
        <f t="shared" si="0"/>
        <v>0</v>
      </c>
    </row>
    <row r="22" spans="1:15" s="30" customFormat="1" ht="12">
      <c r="A22" s="10" t="s">
        <v>15</v>
      </c>
      <c r="B22" s="12">
        <f>19456548.22+111423.58+673372.86-227916.65+601868.02-27183.2</f>
        <v>20588112.83</v>
      </c>
      <c r="C22" s="12">
        <f>7089663.66+67102.74+995033.66+60565.83</f>
        <v>8212365.890000001</v>
      </c>
      <c r="D22" s="12">
        <f>31211.04+42628.5+9200</f>
        <v>83039.54000000001</v>
      </c>
      <c r="E22" s="12">
        <f>10734664.43+317493.94+3131028.16+45394.25</f>
        <v>14228580.78</v>
      </c>
      <c r="F22" s="12">
        <f>+B22+C22-D22-E22</f>
        <v>14488858.4</v>
      </c>
      <c r="G22" s="30">
        <v>119551895.08</v>
      </c>
      <c r="H22" s="30">
        <f>92681816.62+3047458.04+23822903.57-1157.8+557.85+316.8</f>
        <v>119551895.08000001</v>
      </c>
      <c r="I22" s="30">
        <f t="shared" si="0"/>
        <v>0</v>
      </c>
      <c r="J22" s="30">
        <f>109291385.79+22281607.91</f>
        <v>131572993.7</v>
      </c>
      <c r="O22" s="30">
        <f>+B22+C22-D22-E22-F22</f>
        <v>0</v>
      </c>
    </row>
    <row r="23" spans="1:9" s="30" customFormat="1" ht="12">
      <c r="A23" s="10"/>
      <c r="B23" s="12"/>
      <c r="C23" s="12"/>
      <c r="D23" s="12"/>
      <c r="E23" s="12"/>
      <c r="F23" s="12"/>
      <c r="I23" s="30">
        <f t="shared" si="0"/>
        <v>0</v>
      </c>
    </row>
    <row r="24" spans="1:15" s="30" customFormat="1" ht="12">
      <c r="A24" s="10" t="s">
        <v>16</v>
      </c>
      <c r="B24" s="12">
        <f>63734.83-12648.98+14353.91</f>
        <v>65439.76000000001</v>
      </c>
      <c r="C24" s="12">
        <v>18000</v>
      </c>
      <c r="D24" s="12">
        <v>0</v>
      </c>
      <c r="E24" s="12">
        <f>31110.35+250+35411.99</f>
        <v>66772.34</v>
      </c>
      <c r="F24" s="12">
        <f>+B24+C24-D24-E24</f>
        <v>16667.420000000013</v>
      </c>
      <c r="G24" s="30">
        <v>568845.96</v>
      </c>
      <c r="H24" s="30">
        <f>488566.94-7205.97+87484.99</f>
        <v>568845.9600000001</v>
      </c>
      <c r="I24" s="30">
        <f t="shared" si="0"/>
        <v>0</v>
      </c>
      <c r="O24" s="30">
        <f>+B24+C24-D24-E24-F24</f>
        <v>0</v>
      </c>
    </row>
    <row r="25" spans="1:9" s="30" customFormat="1" ht="12">
      <c r="A25" s="10"/>
      <c r="B25" s="12"/>
      <c r="C25" s="12"/>
      <c r="D25" s="12"/>
      <c r="E25" s="12"/>
      <c r="F25" s="12"/>
      <c r="I25" s="30">
        <f t="shared" si="0"/>
        <v>0</v>
      </c>
    </row>
    <row r="26" spans="1:9" s="30" customFormat="1" ht="12">
      <c r="A26" s="10" t="s">
        <v>17</v>
      </c>
      <c r="B26" s="12"/>
      <c r="C26" s="12"/>
      <c r="D26" s="12"/>
      <c r="E26" s="12"/>
      <c r="F26" s="12">
        <f>B26+C26-D26</f>
        <v>0</v>
      </c>
      <c r="G26" s="30">
        <v>15493.74</v>
      </c>
      <c r="I26" s="30">
        <f t="shared" si="0"/>
        <v>15493.74</v>
      </c>
    </row>
    <row r="27" spans="1:9" s="30" customFormat="1" ht="12">
      <c r="A27" s="10"/>
      <c r="B27" s="12"/>
      <c r="C27" s="12"/>
      <c r="D27" s="12"/>
      <c r="E27" s="12"/>
      <c r="F27" s="12"/>
      <c r="I27" s="30">
        <f t="shared" si="0"/>
        <v>0</v>
      </c>
    </row>
    <row r="28" spans="1:9" s="30" customFormat="1" ht="12">
      <c r="A28" s="10" t="s">
        <v>34</v>
      </c>
      <c r="B28" s="12">
        <f>58871.64+425383.99+56150.45-41.35-0.01</f>
        <v>540364.72</v>
      </c>
      <c r="C28" s="12">
        <f>56648+65250</f>
        <v>121898</v>
      </c>
      <c r="D28" s="12">
        <v>0</v>
      </c>
      <c r="E28" s="12">
        <v>7317.32</v>
      </c>
      <c r="F28" s="12">
        <f>+B28+C28-D28-E28</f>
        <v>654945.4</v>
      </c>
      <c r="G28" s="30">
        <v>581620.99</v>
      </c>
      <c r="H28" s="30">
        <f>122626.95+402597.75+56396.3-0.01</f>
        <v>581620.99</v>
      </c>
      <c r="I28" s="30">
        <f t="shared" si="0"/>
        <v>0</v>
      </c>
    </row>
    <row r="29" spans="1:9" s="30" customFormat="1" ht="12">
      <c r="A29" s="10"/>
      <c r="B29" s="14"/>
      <c r="C29" s="14"/>
      <c r="D29" s="14"/>
      <c r="E29" s="14"/>
      <c r="F29" s="14"/>
      <c r="I29" s="30">
        <f t="shared" si="0"/>
        <v>0</v>
      </c>
    </row>
    <row r="30" spans="1:9" s="30" customFormat="1" ht="12">
      <c r="A30" s="10" t="s">
        <v>18</v>
      </c>
      <c r="B30" s="12"/>
      <c r="C30" s="12"/>
      <c r="D30" s="12"/>
      <c r="E30" s="12"/>
      <c r="F30" s="12">
        <f>B30+C30-D30</f>
        <v>0</v>
      </c>
      <c r="G30" s="30">
        <v>118995772.54</v>
      </c>
      <c r="I30" s="30">
        <f t="shared" si="0"/>
        <v>118995772.54</v>
      </c>
    </row>
    <row r="31" spans="1:9" s="30" customFormat="1" ht="12">
      <c r="A31" s="10"/>
      <c r="B31" s="12"/>
      <c r="C31" s="12"/>
      <c r="D31" s="12"/>
      <c r="E31" s="12"/>
      <c r="F31" s="12"/>
      <c r="I31" s="30">
        <f t="shared" si="0"/>
        <v>0</v>
      </c>
    </row>
    <row r="32" spans="1:9" s="30" customFormat="1" ht="12">
      <c r="A32" s="10" t="s">
        <v>19</v>
      </c>
      <c r="B32" s="12"/>
      <c r="C32" s="12"/>
      <c r="D32" s="12"/>
      <c r="E32" s="12"/>
      <c r="F32" s="12">
        <f>B32+C32-D32</f>
        <v>0</v>
      </c>
      <c r="G32" s="30">
        <v>24215992.949999996</v>
      </c>
      <c r="I32" s="30">
        <f t="shared" si="0"/>
        <v>24215992.949999996</v>
      </c>
    </row>
    <row r="33" spans="1:9" s="30" customFormat="1" ht="12">
      <c r="A33" s="10"/>
      <c r="B33" s="12"/>
      <c r="C33" s="12"/>
      <c r="D33" s="12"/>
      <c r="E33" s="12"/>
      <c r="F33" s="12"/>
      <c r="I33" s="30">
        <f t="shared" si="0"/>
        <v>0</v>
      </c>
    </row>
    <row r="34" spans="1:9" s="30" customFormat="1" ht="12">
      <c r="A34" s="10" t="s">
        <v>20</v>
      </c>
      <c r="B34" s="12"/>
      <c r="C34" s="12"/>
      <c r="D34" s="12"/>
      <c r="E34" s="12"/>
      <c r="F34" s="12">
        <f>B34+C34-D34</f>
        <v>0</v>
      </c>
      <c r="G34" s="30">
        <v>72160592.71999997</v>
      </c>
      <c r="I34" s="30">
        <f t="shared" si="0"/>
        <v>72160592.71999997</v>
      </c>
    </row>
    <row r="35" spans="1:9" ht="12">
      <c r="A35" s="10"/>
      <c r="B35" s="12"/>
      <c r="C35" s="12"/>
      <c r="D35" s="12"/>
      <c r="E35" s="12"/>
      <c r="F35" s="12"/>
      <c r="I35" s="2">
        <f t="shared" si="0"/>
        <v>0</v>
      </c>
    </row>
    <row r="36" spans="1:9" s="30" customFormat="1" ht="12">
      <c r="A36" s="10" t="s">
        <v>21</v>
      </c>
      <c r="B36" s="12"/>
      <c r="C36" s="12"/>
      <c r="D36" s="12"/>
      <c r="E36" s="12"/>
      <c r="F36" s="12">
        <f>B36+C36-D36</f>
        <v>0</v>
      </c>
      <c r="G36" s="30">
        <v>16525691.849999994</v>
      </c>
      <c r="I36" s="2">
        <f t="shared" si="0"/>
        <v>16525691.849999994</v>
      </c>
    </row>
    <row r="37" spans="1:9" ht="12.75" thickBot="1">
      <c r="A37" s="15"/>
      <c r="B37" s="16"/>
      <c r="C37" s="16"/>
      <c r="D37" s="16"/>
      <c r="E37" s="16"/>
      <c r="F37" s="16"/>
      <c r="I37" s="2">
        <f t="shared" si="0"/>
        <v>0</v>
      </c>
    </row>
    <row r="38" spans="1:9" ht="12.75" thickBot="1">
      <c r="A38" s="17" t="s">
        <v>4</v>
      </c>
      <c r="B38" s="18">
        <f>SUM(B8:B36)</f>
        <v>99833990.86000001</v>
      </c>
      <c r="C38" s="18">
        <f>SUM(C8:C36)</f>
        <v>9935361.34</v>
      </c>
      <c r="D38" s="18">
        <f>SUM(D8:D36)</f>
        <v>274674.88</v>
      </c>
      <c r="E38" s="18">
        <f>SUM(E8:E36)</f>
        <v>17074719.77</v>
      </c>
      <c r="F38" s="18">
        <f>SUM(F8:F36)</f>
        <v>92419957.55000001</v>
      </c>
      <c r="G38" s="2">
        <v>709831663.82</v>
      </c>
      <c r="I38" s="2">
        <f t="shared" si="0"/>
        <v>709831663.82</v>
      </c>
    </row>
    <row r="39" spans="1:9" ht="12">
      <c r="A39" s="19"/>
      <c r="B39" s="20"/>
      <c r="C39" s="20"/>
      <c r="D39" s="20"/>
      <c r="E39" s="20"/>
      <c r="F39" s="20"/>
      <c r="I39" s="2">
        <f t="shared" si="0"/>
        <v>0</v>
      </c>
    </row>
    <row r="40" spans="1:9" ht="12">
      <c r="A40" s="21" t="s">
        <v>22</v>
      </c>
      <c r="B40" s="12"/>
      <c r="C40" s="12"/>
      <c r="D40" s="12"/>
      <c r="E40" s="12"/>
      <c r="F40" s="12"/>
      <c r="I40" s="2">
        <f t="shared" si="0"/>
        <v>0</v>
      </c>
    </row>
    <row r="41" spans="1:9" ht="12.75" customHeight="1">
      <c r="A41" s="22"/>
      <c r="B41" s="12"/>
      <c r="C41" s="12"/>
      <c r="D41" s="12"/>
      <c r="E41" s="12"/>
      <c r="F41" s="12"/>
      <c r="I41" s="2">
        <f t="shared" si="0"/>
        <v>0</v>
      </c>
    </row>
    <row r="42" spans="1:9" s="30" customFormat="1" ht="12">
      <c r="A42" s="10" t="s">
        <v>23</v>
      </c>
      <c r="B42" s="12"/>
      <c r="C42" s="12"/>
      <c r="D42" s="12"/>
      <c r="E42" s="12"/>
      <c r="F42" s="12">
        <f>B42+C42-D42</f>
        <v>0</v>
      </c>
      <c r="G42" s="30">
        <v>155340145.32</v>
      </c>
      <c r="I42" s="30">
        <f t="shared" si="0"/>
        <v>155340145.32</v>
      </c>
    </row>
    <row r="43" spans="1:9" s="30" customFormat="1" ht="12">
      <c r="A43" s="23"/>
      <c r="B43" s="12"/>
      <c r="C43" s="12"/>
      <c r="D43" s="12"/>
      <c r="E43" s="12"/>
      <c r="F43" s="12"/>
      <c r="I43" s="30">
        <f t="shared" si="0"/>
        <v>0</v>
      </c>
    </row>
    <row r="44" spans="1:7" s="30" customFormat="1" ht="12">
      <c r="A44" s="10" t="s">
        <v>24</v>
      </c>
      <c r="B44" s="12"/>
      <c r="C44" s="12"/>
      <c r="D44" s="12"/>
      <c r="E44" s="12"/>
      <c r="F44" s="12">
        <f>+B44+C44-D44</f>
        <v>0</v>
      </c>
      <c r="G44" s="30">
        <v>6909608.410000006</v>
      </c>
    </row>
    <row r="45" spans="1:6" s="30" customFormat="1" ht="12">
      <c r="A45" s="13"/>
      <c r="B45" s="12"/>
      <c r="C45" s="12"/>
      <c r="D45" s="12"/>
      <c r="E45" s="12"/>
      <c r="F45" s="12"/>
    </row>
    <row r="46" spans="1:10" ht="12">
      <c r="A46" s="10" t="s">
        <v>25</v>
      </c>
      <c r="B46" s="12">
        <v>0</v>
      </c>
      <c r="C46" s="12"/>
      <c r="D46" s="12"/>
      <c r="E46" s="12"/>
      <c r="F46" s="12">
        <f>B46+C46-D46</f>
        <v>0</v>
      </c>
      <c r="G46" s="2">
        <v>0</v>
      </c>
      <c r="J46" s="2" t="s">
        <v>28</v>
      </c>
    </row>
    <row r="47" spans="1:6" ht="12">
      <c r="A47" s="13"/>
      <c r="B47" s="12"/>
      <c r="C47" s="12"/>
      <c r="D47" s="12"/>
      <c r="E47" s="12"/>
      <c r="F47" s="12"/>
    </row>
    <row r="48" spans="1:7" s="30" customFormat="1" ht="12">
      <c r="A48" s="10" t="s">
        <v>26</v>
      </c>
      <c r="B48" s="12"/>
      <c r="C48" s="12"/>
      <c r="D48" s="12"/>
      <c r="E48" s="12"/>
      <c r="F48" s="12">
        <f>B48+C48-D48</f>
        <v>0</v>
      </c>
      <c r="G48" s="30">
        <v>5801516.93000001</v>
      </c>
    </row>
    <row r="49" spans="1:6" ht="12">
      <c r="A49" s="10"/>
      <c r="B49" s="9"/>
      <c r="C49" s="9"/>
      <c r="D49" s="9"/>
      <c r="E49" s="9"/>
      <c r="F49" s="9"/>
    </row>
    <row r="50" spans="1:7" ht="12">
      <c r="A50" s="24" t="s">
        <v>27</v>
      </c>
      <c r="B50" s="9">
        <v>0</v>
      </c>
      <c r="C50" s="9"/>
      <c r="D50" s="9"/>
      <c r="E50" s="9"/>
      <c r="F50" s="9">
        <f>B50+C50-D50</f>
        <v>0</v>
      </c>
      <c r="G50" s="2">
        <v>0</v>
      </c>
    </row>
    <row r="51" spans="1:6" ht="12.75" thickBot="1">
      <c r="A51" s="25"/>
      <c r="B51" s="26"/>
      <c r="C51" s="26"/>
      <c r="D51" s="26"/>
      <c r="E51" s="26"/>
      <c r="F51" s="26"/>
    </row>
    <row r="52" spans="1:7" ht="12.75" thickBot="1">
      <c r="A52" s="17" t="s">
        <v>5</v>
      </c>
      <c r="B52" s="27">
        <f>SUM(B42:B50)</f>
        <v>0</v>
      </c>
      <c r="C52" s="27">
        <f>SUM(C42:C50)</f>
        <v>0</v>
      </c>
      <c r="D52" s="27">
        <f>SUM(D42:D50)</f>
        <v>0</v>
      </c>
      <c r="E52" s="27">
        <f>SUM(E42:E50)</f>
        <v>0</v>
      </c>
      <c r="F52" s="27">
        <f>SUM(F42:F50)</f>
        <v>0</v>
      </c>
      <c r="G52" s="2">
        <v>168051270.66</v>
      </c>
    </row>
    <row r="53" spans="1:6" ht="12.75" thickBot="1">
      <c r="A53" s="28"/>
      <c r="B53" s="27"/>
      <c r="C53" s="27"/>
      <c r="D53" s="27"/>
      <c r="E53" s="27"/>
      <c r="F53" s="27"/>
    </row>
    <row r="54" spans="1:7" ht="12.75" thickBot="1">
      <c r="A54" s="28" t="s">
        <v>6</v>
      </c>
      <c r="B54" s="29">
        <f>SUM(B38-B52)</f>
        <v>99833990.86000001</v>
      </c>
      <c r="C54" s="29">
        <f>SUM(C38-C52)</f>
        <v>9935361.34</v>
      </c>
      <c r="D54" s="29">
        <f>SUM(D38-D52)</f>
        <v>274674.88</v>
      </c>
      <c r="E54" s="29">
        <f>SUM(E38-E52)</f>
        <v>17074719.77</v>
      </c>
      <c r="F54" s="29">
        <f>SUM(F38-F52)</f>
        <v>92419957.55000001</v>
      </c>
      <c r="G54" s="2">
        <v>541780393.1600001</v>
      </c>
    </row>
  </sheetData>
  <sheetProtection/>
  <mergeCells count="10">
    <mergeCell ref="A1:F1"/>
    <mergeCell ref="A2:F2"/>
    <mergeCell ref="A3:F3"/>
    <mergeCell ref="A4:F4"/>
    <mergeCell ref="A5:F5"/>
    <mergeCell ref="A6:A7"/>
    <mergeCell ref="B6:B7"/>
    <mergeCell ref="C6:D6"/>
    <mergeCell ref="E6:E7"/>
    <mergeCell ref="F6:F7"/>
  </mergeCells>
  <printOptions horizontalCentered="1"/>
  <pageMargins left="0.1968503937007874" right="0.1968503937007874" top="0.984251968503937" bottom="0.7874015748031497" header="0.4724409448818898" footer="0.4724409448818898"/>
  <pageSetup fitToHeight="1" fitToWidth="1" horizontalDpi="600" verticalDpi="600" orientation="portrait" paperSize="9" scale="97"/>
  <headerFooter alignWithMargins="0">
    <oddHeader>&amp;C&amp;9&amp;F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7:M1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4" width="9.140625" style="31" customWidth="1"/>
    <col min="5" max="5" width="14.00390625" style="31" bestFit="1" customWidth="1"/>
    <col min="6" max="6" width="9.140625" style="31" customWidth="1"/>
    <col min="7" max="7" width="12.8515625" style="31" bestFit="1" customWidth="1"/>
    <col min="8" max="8" width="11.28125" style="31" bestFit="1" customWidth="1"/>
    <col min="9" max="9" width="9.140625" style="31" customWidth="1"/>
    <col min="10" max="10" width="12.8515625" style="31" bestFit="1" customWidth="1"/>
    <col min="11" max="11" width="9.140625" style="31" customWidth="1"/>
    <col min="12" max="13" width="14.00390625" style="31" bestFit="1" customWidth="1"/>
    <col min="14" max="16384" width="9.140625" style="31" customWidth="1"/>
  </cols>
  <sheetData>
    <row r="7" spans="5:13" ht="12">
      <c r="E7" s="31">
        <v>63530.66</v>
      </c>
      <c r="G7" s="31">
        <v>1657.7</v>
      </c>
      <c r="H7" s="31">
        <v>294.84</v>
      </c>
      <c r="J7" s="31">
        <v>6021.88</v>
      </c>
      <c r="L7" s="31">
        <f aca="true" t="shared" si="0" ref="L7:L12">+E7+G7-H7</f>
        <v>64893.520000000004</v>
      </c>
      <c r="M7" s="31">
        <f aca="true" t="shared" si="1" ref="M7:M12">+L7-J7</f>
        <v>58871.64000000001</v>
      </c>
    </row>
    <row r="8" spans="5:13" ht="12">
      <c r="E8" s="31">
        <v>425383.99</v>
      </c>
      <c r="G8" s="31">
        <v>0</v>
      </c>
      <c r="H8" s="31">
        <v>0</v>
      </c>
      <c r="J8" s="31">
        <v>0</v>
      </c>
      <c r="L8" s="31">
        <f t="shared" si="0"/>
        <v>425383.99</v>
      </c>
      <c r="M8" s="31">
        <f t="shared" si="1"/>
        <v>425383.99</v>
      </c>
    </row>
    <row r="9" spans="5:13" ht="12">
      <c r="E9" s="31">
        <v>56150.45</v>
      </c>
      <c r="G9" s="31">
        <v>0</v>
      </c>
      <c r="H9" s="31">
        <v>0</v>
      </c>
      <c r="J9" s="31">
        <v>0</v>
      </c>
      <c r="L9" s="31">
        <f t="shared" si="0"/>
        <v>56150.45</v>
      </c>
      <c r="M9" s="31">
        <f t="shared" si="1"/>
        <v>56150.45</v>
      </c>
    </row>
    <row r="10" spans="5:13" ht="12">
      <c r="E10" s="31">
        <v>-41.35</v>
      </c>
      <c r="G10" s="31">
        <v>0</v>
      </c>
      <c r="H10" s="31">
        <v>0</v>
      </c>
      <c r="J10" s="31">
        <v>0</v>
      </c>
      <c r="L10" s="31">
        <f t="shared" si="0"/>
        <v>-41.35</v>
      </c>
      <c r="M10" s="31">
        <f t="shared" si="1"/>
        <v>-41.35</v>
      </c>
    </row>
    <row r="11" spans="5:13" ht="12">
      <c r="E11" s="31">
        <v>0</v>
      </c>
      <c r="G11" s="31">
        <v>0</v>
      </c>
      <c r="H11" s="31">
        <v>0</v>
      </c>
      <c r="J11" s="31">
        <v>0</v>
      </c>
      <c r="L11" s="31">
        <f t="shared" si="0"/>
        <v>0</v>
      </c>
      <c r="M11" s="31">
        <f t="shared" si="1"/>
        <v>0</v>
      </c>
    </row>
    <row r="12" spans="5:13" ht="12">
      <c r="E12" s="31">
        <v>-0.01</v>
      </c>
      <c r="G12" s="31">
        <v>0</v>
      </c>
      <c r="H12" s="31">
        <v>0</v>
      </c>
      <c r="J12" s="31">
        <v>0</v>
      </c>
      <c r="L12" s="31">
        <f t="shared" si="0"/>
        <v>-0.01</v>
      </c>
      <c r="M12" s="31">
        <f t="shared" si="1"/>
        <v>-0.01</v>
      </c>
    </row>
    <row r="13" spans="5:13" ht="12">
      <c r="E13" s="31">
        <f>SUM(E7:E12)</f>
        <v>545023.74</v>
      </c>
      <c r="G13" s="31">
        <f>SUM(G7:G12)</f>
        <v>1657.7</v>
      </c>
      <c r="H13" s="31">
        <f>SUM(H7:H12)</f>
        <v>294.84</v>
      </c>
      <c r="J13" s="31">
        <f>SUM(J7:J12)</f>
        <v>6021.88</v>
      </c>
      <c r="L13" s="31">
        <f>SUM(L7:L12)</f>
        <v>546386.6</v>
      </c>
      <c r="M13" s="31">
        <f>SUM(M7:M12)</f>
        <v>540364.72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 Bari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Rag. DE SANTIS</dc:creator>
  <cp:keywords/>
  <dc:description/>
  <cp:lastModifiedBy>iMac</cp:lastModifiedBy>
  <cp:lastPrinted>2014-06-16T06:55:50Z</cp:lastPrinted>
  <dcterms:created xsi:type="dcterms:W3CDTF">2005-12-01T15:19:18Z</dcterms:created>
  <dcterms:modified xsi:type="dcterms:W3CDTF">2014-08-07T09:17:58Z</dcterms:modified>
  <cp:category/>
  <cp:version/>
  <cp:contentType/>
  <cp:contentStatus/>
</cp:coreProperties>
</file>